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uthiervineyard-my.sharepoint.com/personal/mo_gauthiervineyard_com/Documents/Documents/~ LLC Operations/0 Sales History/GV LLC/2023/Weddings/Wedding Planner/"/>
    </mc:Choice>
  </mc:AlternateContent>
  <xr:revisionPtr revIDLastSave="2" documentId="8_{C6490251-AFEC-46B8-9D9A-D5EB085C9DBD}" xr6:coauthVersionLast="47" xr6:coauthVersionMax="47" xr10:uidLastSave="{868472FD-3630-414B-B256-BB023378E1C0}"/>
  <bookViews>
    <workbookView xWindow="-110" yWindow="-110" windowWidth="19420" windowHeight="10300" xr2:uid="{9A211A6D-470C-4D9A-BFD9-007D9E50D7D2}"/>
  </bookViews>
  <sheets>
    <sheet name="Budget Builder" sheetId="1" r:id="rId1"/>
    <sheet name="Ward Wedding Worksheet" sheetId="2" r:id="rId2"/>
    <sheet name="Cost Estim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E5" i="3"/>
  <c r="E7" i="3" s="1"/>
  <c r="D5" i="3"/>
  <c r="D7" i="3" s="1"/>
  <c r="C5" i="3"/>
  <c r="C7" i="3" s="1"/>
  <c r="D56" i="3"/>
  <c r="D55" i="3"/>
  <c r="D54" i="3"/>
  <c r="D53" i="3"/>
  <c r="D48" i="3"/>
  <c r="D50" i="3" s="1"/>
  <c r="D42" i="3"/>
  <c r="D41" i="3"/>
  <c r="D40" i="3"/>
  <c r="D39" i="3"/>
  <c r="D38" i="3"/>
  <c r="D37" i="3"/>
  <c r="D45" i="3" s="1"/>
  <c r="D33" i="3"/>
  <c r="D32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4" i="3"/>
  <c r="D13" i="3"/>
  <c r="D12" i="3"/>
  <c r="G16" i="2"/>
  <c r="G18" i="2" s="1"/>
  <c r="C50" i="2"/>
  <c r="E22" i="1"/>
  <c r="C22" i="1"/>
  <c r="D13" i="1"/>
  <c r="E12" i="1"/>
  <c r="C12" i="1"/>
  <c r="C13" i="1" s="1"/>
  <c r="E11" i="1"/>
  <c r="E13" i="1" s="1"/>
  <c r="E5" i="1"/>
  <c r="E7" i="1" s="1"/>
  <c r="D5" i="1"/>
  <c r="D7" i="1" s="1"/>
  <c r="D15" i="1" s="1"/>
  <c r="C5" i="1"/>
  <c r="C7" i="1" s="1"/>
  <c r="C15" i="1" s="1"/>
  <c r="D22" i="1"/>
  <c r="B22" i="1"/>
  <c r="B13" i="1"/>
  <c r="B7" i="1"/>
  <c r="D57" i="3" l="1"/>
  <c r="D30" i="3"/>
  <c r="D20" i="3"/>
  <c r="E15" i="1"/>
  <c r="C23" i="1"/>
  <c r="C24" i="1" s="1"/>
  <c r="B15" i="1"/>
  <c r="B23" i="1" s="1"/>
  <c r="B24" i="1" s="1"/>
  <c r="E23" i="1"/>
  <c r="E24" i="1" s="1"/>
  <c r="D23" i="1"/>
  <c r="D24" i="1" s="1"/>
</calcChain>
</file>

<file path=xl/sharedStrings.xml><?xml version="1.0" encoding="utf-8"?>
<sst xmlns="http://schemas.openxmlformats.org/spreadsheetml/2006/main" count="183" uniqueCount="150">
  <si>
    <t>Gauthier venue</t>
  </si>
  <si>
    <t>Attendees</t>
  </si>
  <si>
    <t>Est cost</t>
  </si>
  <si>
    <t>Gauthier total</t>
  </si>
  <si>
    <t xml:space="preserve">Caterer Buffet Entrees </t>
  </si>
  <si>
    <t xml:space="preserve">Includes furniture, linens, place settings and hors d'oeurves </t>
  </si>
  <si>
    <t>Per guest</t>
  </si>
  <si>
    <t>Guests</t>
  </si>
  <si>
    <t>Caterer Total</t>
  </si>
  <si>
    <t>Sub-total</t>
  </si>
  <si>
    <t>Total</t>
  </si>
  <si>
    <t>Gauthier Vineyard Wedding Cost Estimator</t>
  </si>
  <si>
    <t>Gauthier Venue and Caterer Total</t>
  </si>
  <si>
    <t>Photographer (estimated)</t>
  </si>
  <si>
    <t>Wedding cake (estimated)</t>
  </si>
  <si>
    <t>DJ (estimated)</t>
  </si>
  <si>
    <t>Wedding Planner ( estimated @ 12% of total)</t>
  </si>
  <si>
    <t>(Wine) Minimum Cases</t>
  </si>
  <si>
    <t>Flowers (estimated)</t>
  </si>
  <si>
    <t>Venue</t>
  </si>
  <si>
    <t>Gauthier Vineyard</t>
  </si>
  <si>
    <t>Accomodations</t>
  </si>
  <si>
    <t>Woodmont Plantation</t>
  </si>
  <si>
    <t>Chair/Table Rental</t>
  </si>
  <si>
    <t>Williamsburg Rentals</t>
  </si>
  <si>
    <t>Photographer</t>
  </si>
  <si>
    <t>Caitlin Petersen</t>
  </si>
  <si>
    <t>Videographer</t>
  </si>
  <si>
    <t>Grayson Williams</t>
  </si>
  <si>
    <t>Justice Of Peace</t>
  </si>
  <si>
    <t>Jimmy Richardson</t>
  </si>
  <si>
    <t>DJ</t>
  </si>
  <si>
    <t>Colonial Djs</t>
  </si>
  <si>
    <t>Flowers</t>
  </si>
  <si>
    <t>Flower Forte</t>
  </si>
  <si>
    <t>18 Tables - Small Table Vases</t>
  </si>
  <si>
    <t>Pergola</t>
  </si>
  <si>
    <t>Bridesmaids (4)</t>
  </si>
  <si>
    <t>Groom/Groomsmen/Fathers/JOP</t>
  </si>
  <si>
    <t>Mothers/Grandmothers</t>
  </si>
  <si>
    <t>Bridal Bouquet</t>
  </si>
  <si>
    <t>Cake/Cupcakes</t>
  </si>
  <si>
    <t>2-Tier Cake</t>
  </si>
  <si>
    <t>Cupcakes</t>
  </si>
  <si>
    <t>Cupcakes (120)</t>
  </si>
  <si>
    <t xml:space="preserve">Delivery/set up </t>
  </si>
  <si>
    <t>Catering</t>
  </si>
  <si>
    <t>Custom Culinary</t>
  </si>
  <si>
    <t>Food/Cocktail incl. Gratuity</t>
  </si>
  <si>
    <t>30/Table</t>
  </si>
  <si>
    <t xml:space="preserve">Wine Barrels (2) </t>
  </si>
  <si>
    <t>Pedestals (Aisle entrance)(2)</t>
  </si>
  <si>
    <t>125/Bridesmaid</t>
  </si>
  <si>
    <t>25$ each</t>
  </si>
  <si>
    <t>$35 Each</t>
  </si>
  <si>
    <t>$3.50 per cupcake</t>
  </si>
  <si>
    <t>Hors D'Oeuvres &amp; Sparkling Wine toast</t>
  </si>
  <si>
    <t>$7.75 pp</t>
  </si>
  <si>
    <t>Ice Tea/Lemonade/Coffee</t>
  </si>
  <si>
    <t>2.75 pp</t>
  </si>
  <si>
    <t xml:space="preserve">$50 pp </t>
  </si>
  <si>
    <t>Sandwiches/fruit - Lunch 15 people</t>
  </si>
  <si>
    <t>$17 pp</t>
  </si>
  <si>
    <t>$2.00/per chair</t>
  </si>
  <si>
    <t>Chairs - for 120 - 240 Chairs</t>
  </si>
  <si>
    <t>6' Banquest Table</t>
  </si>
  <si>
    <t>$8.50 per table</t>
  </si>
  <si>
    <t>60' Round dinner tables (15)</t>
  </si>
  <si>
    <t>10.50 per table</t>
  </si>
  <si>
    <t>8' Banquet tables</t>
  </si>
  <si>
    <t>Set up/Take down Tables</t>
  </si>
  <si>
    <t>Set up/Take Down Chairs</t>
  </si>
  <si>
    <t>$1 per Table</t>
  </si>
  <si>
    <t>$1 per chair</t>
  </si>
  <si>
    <t>Gold Band Dinner Plates (130)</t>
  </si>
  <si>
    <t>.50 per plate</t>
  </si>
  <si>
    <t>Gold Band Salad Plates (260)</t>
  </si>
  <si>
    <t>Water Goblets (130)</t>
  </si>
  <si>
    <t>.45 per goblet</t>
  </si>
  <si>
    <t>Irish Coffee Mugs (100)</t>
  </si>
  <si>
    <t>.45 per mug</t>
  </si>
  <si>
    <t>Flatware - Fork (130)</t>
  </si>
  <si>
    <t>Flatware -Desert Fork (260)</t>
  </si>
  <si>
    <t>Flatware - Dinner Knife ( 130)</t>
  </si>
  <si>
    <t>Waiters Trays - large oval (6)</t>
  </si>
  <si>
    <t xml:space="preserve">Waiters Tray Stands w/spandex covers (6) </t>
  </si>
  <si>
    <t>Linens</t>
  </si>
  <si>
    <t>16.50 Ea</t>
  </si>
  <si>
    <t>Table Cloths (15)</t>
  </si>
  <si>
    <t>6' Table Cloth</t>
  </si>
  <si>
    <t>8' Table Cloth</t>
  </si>
  <si>
    <t>Napkins (126)</t>
  </si>
  <si>
    <t>Delivery/Pick up</t>
  </si>
  <si>
    <t>Table setting to include, plate, coffee cup, water glass, napkin &amp; Flatware</t>
  </si>
  <si>
    <t>Per person table setting with set up and take down</t>
  </si>
  <si>
    <t>Two Chairs - Ceremony &amp; Reception</t>
  </si>
  <si>
    <t>Dinner plate</t>
  </si>
  <si>
    <t>Salad Plate</t>
  </si>
  <si>
    <t>Desert plate</t>
  </si>
  <si>
    <t>Goblet</t>
  </si>
  <si>
    <t>Mug</t>
  </si>
  <si>
    <t>Fork</t>
  </si>
  <si>
    <t>Desert fork</t>
  </si>
  <si>
    <t>spoon</t>
  </si>
  <si>
    <t>Knife</t>
  </si>
  <si>
    <t>Napkin</t>
  </si>
  <si>
    <t>60' Round Dinner Table</t>
  </si>
  <si>
    <t>8' Banquet Table</t>
  </si>
  <si>
    <t>6' Banquet Table</t>
  </si>
  <si>
    <t>For set up and take down Chairs</t>
  </si>
  <si>
    <t>Set up/take down tables</t>
  </si>
  <si>
    <t>8' Table cloth</t>
  </si>
  <si>
    <t>Chairs (plan 2 per guest)</t>
  </si>
  <si>
    <t>Dinner Plate</t>
  </si>
  <si>
    <t>Dessert Plate</t>
  </si>
  <si>
    <t>Water Goblet</t>
  </si>
  <si>
    <t>Coffee Mug</t>
  </si>
  <si>
    <t>Flatware (2 forks, Knife, Spoon)</t>
  </si>
  <si>
    <t>Napkins</t>
  </si>
  <si>
    <t>60" Round Dinner Table</t>
  </si>
  <si>
    <t>Dinner Table - Table Cloths</t>
  </si>
  <si>
    <t>6' Banquet Table Cloths</t>
  </si>
  <si>
    <t>8" Banquet Table Cloths</t>
  </si>
  <si>
    <t>Table Setting</t>
  </si>
  <si>
    <t>Tables/Linens</t>
  </si>
  <si>
    <t>Waiter Tray Stands with Spandex</t>
  </si>
  <si>
    <t xml:space="preserve">Large Oval Waiter Trays </t>
  </si>
  <si>
    <t>Cost per Each</t>
  </si>
  <si>
    <t>Set up/Take down per Table</t>
  </si>
  <si>
    <t>Set up/Take Down per Chair</t>
  </si>
  <si>
    <t>ESTIMATED</t>
  </si>
  <si>
    <t xml:space="preserve">Small Flower Arrangement </t>
  </si>
  <si>
    <t>Wine Barrel Arrangement</t>
  </si>
  <si>
    <t>Aisle Entrance Pedestal Arrangment</t>
  </si>
  <si>
    <t>Bridesmaid Flower Arrangement</t>
  </si>
  <si>
    <t>$125 Each</t>
  </si>
  <si>
    <t>$300 Each</t>
  </si>
  <si>
    <t>$30 Each</t>
  </si>
  <si>
    <t>$25 Each</t>
  </si>
  <si>
    <t>Flower Budget</t>
  </si>
  <si>
    <t>Mothers/Grandmothers/Aunts</t>
  </si>
  <si>
    <t>TOTAL</t>
  </si>
  <si>
    <t>Estimated</t>
  </si>
  <si>
    <t>Small 2-Tier Cake</t>
  </si>
  <si>
    <t>$3.50/Cupcake</t>
  </si>
  <si>
    <t>Setup</t>
  </si>
  <si>
    <t>$50 Per Person</t>
  </si>
  <si>
    <t>$2.75 Per Person</t>
  </si>
  <si>
    <t>$7.75 Per Person</t>
  </si>
  <si>
    <t>$18.00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</si>
</sst>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165" fontId="0" fillId="0" borderId="0" xfId="0" applyNumberFormat="1"/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10F3-7AB6-46DA-A089-12B01A402A11}">
  <dimension ref="A1:G25"/>
  <sheetViews>
    <sheetView tabSelected="1" zoomScale="105" workbookViewId="0">
      <selection activeCell="G7" sqref="G7"/>
    </sheetView>
  </sheetViews>
  <sheetFormatPr defaultRowHeight="14.5" x14ac:dyDescent="0.35"/>
  <cols>
    <col min="1" max="1" width="39.81640625" customWidth="1"/>
    <col min="2" max="3" width="16.1796875" customWidth="1"/>
    <col min="4" max="5" width="16.1796875" style="1" customWidth="1"/>
  </cols>
  <sheetData>
    <row r="1" spans="1:7" ht="18.5" x14ac:dyDescent="0.45">
      <c r="A1" s="20" t="s">
        <v>11</v>
      </c>
      <c r="B1" s="20"/>
      <c r="C1" s="11"/>
    </row>
    <row r="2" spans="1:7" x14ac:dyDescent="0.35">
      <c r="A2" s="4" t="s">
        <v>0</v>
      </c>
      <c r="B2" s="5">
        <v>4000</v>
      </c>
      <c r="C2" s="5"/>
    </row>
    <row r="3" spans="1:7" x14ac:dyDescent="0.35">
      <c r="A3" s="2" t="s">
        <v>1</v>
      </c>
      <c r="B3" s="6">
        <v>50</v>
      </c>
      <c r="C3" s="6">
        <v>75</v>
      </c>
      <c r="D3" s="12">
        <v>100</v>
      </c>
      <c r="E3" s="12">
        <v>125</v>
      </c>
    </row>
    <row r="4" spans="1:7" x14ac:dyDescent="0.35">
      <c r="A4" s="2" t="s">
        <v>17</v>
      </c>
      <c r="B4">
        <v>3</v>
      </c>
      <c r="C4">
        <v>5</v>
      </c>
      <c r="D4" s="3">
        <v>6</v>
      </c>
      <c r="E4" s="3">
        <v>7</v>
      </c>
    </row>
    <row r="5" spans="1:7" x14ac:dyDescent="0.35">
      <c r="A5" s="2" t="s">
        <v>2</v>
      </c>
      <c r="B5" s="1">
        <v>900</v>
      </c>
      <c r="C5" s="1">
        <f>C4*300</f>
        <v>1500</v>
      </c>
      <c r="D5" s="1">
        <f>6*300</f>
        <v>1800</v>
      </c>
      <c r="E5" s="1">
        <f>E4*300</f>
        <v>2100</v>
      </c>
    </row>
    <row r="7" spans="1:7" x14ac:dyDescent="0.35">
      <c r="A7" s="4" t="s">
        <v>3</v>
      </c>
      <c r="B7" s="5">
        <f>B2+B5</f>
        <v>4900</v>
      </c>
      <c r="C7" s="5">
        <f>B2+C5</f>
        <v>5500</v>
      </c>
      <c r="D7" s="5">
        <f>B2+D5</f>
        <v>5800</v>
      </c>
      <c r="E7" s="5">
        <f>B2+E5</f>
        <v>6100</v>
      </c>
      <c r="G7" s="1"/>
    </row>
    <row r="9" spans="1:7" x14ac:dyDescent="0.35">
      <c r="A9" s="7" t="s">
        <v>4</v>
      </c>
      <c r="B9" s="9">
        <v>2</v>
      </c>
      <c r="C9" s="9">
        <v>2</v>
      </c>
      <c r="D9" s="9">
        <v>3</v>
      </c>
      <c r="E9" s="3">
        <v>3</v>
      </c>
    </row>
    <row r="10" spans="1:7" ht="29" x14ac:dyDescent="0.35">
      <c r="A10" s="13" t="s">
        <v>5</v>
      </c>
    </row>
    <row r="11" spans="1:7" x14ac:dyDescent="0.35">
      <c r="A11" s="4" t="s">
        <v>6</v>
      </c>
      <c r="B11" s="5">
        <v>85</v>
      </c>
      <c r="C11" s="5">
        <v>85</v>
      </c>
      <c r="D11" s="5">
        <v>100</v>
      </c>
      <c r="E11" s="5">
        <f>D11</f>
        <v>100</v>
      </c>
    </row>
    <row r="12" spans="1:7" x14ac:dyDescent="0.35">
      <c r="A12" s="4" t="s">
        <v>7</v>
      </c>
      <c r="B12" s="7">
        <v>50</v>
      </c>
      <c r="C12" s="7">
        <f>C3</f>
        <v>75</v>
      </c>
      <c r="D12" s="8">
        <v>100</v>
      </c>
      <c r="E12" s="8">
        <f>E3</f>
        <v>125</v>
      </c>
    </row>
    <row r="13" spans="1:7" x14ac:dyDescent="0.35">
      <c r="A13" s="4" t="s">
        <v>8</v>
      </c>
      <c r="B13" s="5">
        <f>B12*B11</f>
        <v>4250</v>
      </c>
      <c r="C13" s="5">
        <f t="shared" ref="C13:E13" si="0">C12*C11</f>
        <v>6375</v>
      </c>
      <c r="D13" s="5">
        <f t="shared" si="0"/>
        <v>10000</v>
      </c>
      <c r="E13" s="5">
        <f t="shared" si="0"/>
        <v>12500</v>
      </c>
    </row>
    <row r="15" spans="1:7" x14ac:dyDescent="0.35">
      <c r="A15" s="7" t="s">
        <v>12</v>
      </c>
      <c r="B15" s="5">
        <f>B7+B13</f>
        <v>9150</v>
      </c>
      <c r="C15" s="5">
        <f t="shared" ref="C15:E15" si="1">C7+C13</f>
        <v>11875</v>
      </c>
      <c r="D15" s="5">
        <f t="shared" si="1"/>
        <v>15800</v>
      </c>
      <c r="E15" s="5">
        <f t="shared" si="1"/>
        <v>18600</v>
      </c>
    </row>
    <row r="18" spans="1:5" x14ac:dyDescent="0.35">
      <c r="A18" t="s">
        <v>18</v>
      </c>
      <c r="B18" s="5">
        <v>1000</v>
      </c>
      <c r="C18" s="5">
        <v>1250</v>
      </c>
      <c r="D18" s="5">
        <v>1500</v>
      </c>
      <c r="E18" s="5">
        <v>1750</v>
      </c>
    </row>
    <row r="19" spans="1:5" x14ac:dyDescent="0.35">
      <c r="A19" t="s">
        <v>13</v>
      </c>
      <c r="B19" s="5">
        <v>3500</v>
      </c>
      <c r="C19" s="5">
        <v>3500</v>
      </c>
      <c r="D19" s="5">
        <v>3500</v>
      </c>
      <c r="E19" s="5">
        <v>3500</v>
      </c>
    </row>
    <row r="20" spans="1:5" x14ac:dyDescent="0.35">
      <c r="A20" t="s">
        <v>14</v>
      </c>
      <c r="B20" s="5">
        <v>500</v>
      </c>
      <c r="C20" s="5">
        <v>500</v>
      </c>
      <c r="D20" s="5">
        <v>700</v>
      </c>
      <c r="E20" s="5">
        <v>700</v>
      </c>
    </row>
    <row r="21" spans="1:5" x14ac:dyDescent="0.35">
      <c r="A21" t="s">
        <v>15</v>
      </c>
      <c r="B21" s="5">
        <v>1500</v>
      </c>
      <c r="C21" s="5">
        <v>1500</v>
      </c>
      <c r="D21" s="5">
        <v>1500</v>
      </c>
      <c r="E21" s="5">
        <v>1500</v>
      </c>
    </row>
    <row r="22" spans="1:5" x14ac:dyDescent="0.35">
      <c r="A22" s="4" t="s">
        <v>9</v>
      </c>
      <c r="B22" s="5">
        <f>SUM(B18:B21)</f>
        <v>6500</v>
      </c>
      <c r="C22" s="5">
        <f>SUM(C18:C21)</f>
        <v>6750</v>
      </c>
      <c r="D22" s="5">
        <f>SUM(D18:D21)</f>
        <v>7200</v>
      </c>
      <c r="E22" s="5">
        <f>SUM(E18:E21)</f>
        <v>7450</v>
      </c>
    </row>
    <row r="23" spans="1:5" x14ac:dyDescent="0.35">
      <c r="A23" t="s">
        <v>16</v>
      </c>
      <c r="B23" s="5">
        <f>0.12*(B15+B22)</f>
        <v>1878</v>
      </c>
      <c r="C23" s="5">
        <f t="shared" ref="C23:E23" si="2">0.12*(C15+C22)</f>
        <v>2235</v>
      </c>
      <c r="D23" s="5">
        <f t="shared" si="2"/>
        <v>2760</v>
      </c>
      <c r="E23" s="5">
        <f t="shared" si="2"/>
        <v>3126</v>
      </c>
    </row>
    <row r="24" spans="1:5" x14ac:dyDescent="0.35">
      <c r="A24" s="4" t="s">
        <v>10</v>
      </c>
      <c r="B24" s="5">
        <f>B15+B22+B23</f>
        <v>17528</v>
      </c>
      <c r="C24" s="5">
        <f t="shared" ref="C24:E24" si="3">C15+C22+C23</f>
        <v>20860</v>
      </c>
      <c r="D24" s="5">
        <f t="shared" si="3"/>
        <v>25760</v>
      </c>
      <c r="E24" s="5">
        <f t="shared" si="3"/>
        <v>29176</v>
      </c>
    </row>
    <row r="25" spans="1:5" x14ac:dyDescent="0.35">
      <c r="A25" s="4"/>
      <c r="B25" s="10"/>
      <c r="C25" s="10"/>
      <c r="D25" s="10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3C98-E352-4F73-B9F3-C7DE93949CA8}">
  <dimension ref="A1:H50"/>
  <sheetViews>
    <sheetView workbookViewId="0">
      <selection activeCell="C1" sqref="C1"/>
    </sheetView>
  </sheetViews>
  <sheetFormatPr defaultRowHeight="14.5" x14ac:dyDescent="0.35"/>
  <cols>
    <col min="1" max="1" width="17.7265625" bestFit="1" customWidth="1"/>
    <col min="2" max="2" width="31" bestFit="1" customWidth="1"/>
    <col min="3" max="3" width="11.54296875" style="14" bestFit="1" customWidth="1"/>
  </cols>
  <sheetData>
    <row r="1" spans="1:8" x14ac:dyDescent="0.35">
      <c r="A1" t="s">
        <v>19</v>
      </c>
      <c r="B1" t="s">
        <v>20</v>
      </c>
      <c r="C1" s="14">
        <v>4000</v>
      </c>
    </row>
    <row r="2" spans="1:8" x14ac:dyDescent="0.35">
      <c r="A2" t="s">
        <v>21</v>
      </c>
      <c r="B2" t="s">
        <v>22</v>
      </c>
      <c r="C2" s="14">
        <v>1700</v>
      </c>
    </row>
    <row r="4" spans="1:8" x14ac:dyDescent="0.35">
      <c r="A4" t="s">
        <v>23</v>
      </c>
      <c r="B4" t="s">
        <v>24</v>
      </c>
    </row>
    <row r="5" spans="1:8" x14ac:dyDescent="0.35">
      <c r="B5" t="s">
        <v>64</v>
      </c>
      <c r="C5" s="14">
        <v>480</v>
      </c>
      <c r="D5" t="s">
        <v>63</v>
      </c>
      <c r="G5" s="14">
        <v>4</v>
      </c>
      <c r="H5" t="s">
        <v>95</v>
      </c>
    </row>
    <row r="6" spans="1:8" x14ac:dyDescent="0.35">
      <c r="B6" t="s">
        <v>65</v>
      </c>
      <c r="C6" s="14">
        <v>17</v>
      </c>
      <c r="D6" t="s">
        <v>66</v>
      </c>
      <c r="G6" s="14">
        <v>0.5</v>
      </c>
      <c r="H6" t="s">
        <v>96</v>
      </c>
    </row>
    <row r="7" spans="1:8" x14ac:dyDescent="0.35">
      <c r="B7" t="s">
        <v>67</v>
      </c>
      <c r="C7" s="14">
        <v>157.5</v>
      </c>
      <c r="D7" t="s">
        <v>68</v>
      </c>
      <c r="G7" s="14">
        <v>0.5</v>
      </c>
      <c r="H7" t="s">
        <v>97</v>
      </c>
    </row>
    <row r="8" spans="1:8" x14ac:dyDescent="0.35">
      <c r="B8" t="s">
        <v>69</v>
      </c>
      <c r="C8" s="14">
        <v>42</v>
      </c>
      <c r="D8" t="s">
        <v>68</v>
      </c>
      <c r="G8" s="14">
        <v>0.5</v>
      </c>
      <c r="H8" t="s">
        <v>98</v>
      </c>
    </row>
    <row r="9" spans="1:8" x14ac:dyDescent="0.35">
      <c r="B9" t="s">
        <v>70</v>
      </c>
      <c r="C9" s="14">
        <v>21</v>
      </c>
      <c r="D9" t="s">
        <v>72</v>
      </c>
      <c r="G9" s="14">
        <v>0.45</v>
      </c>
      <c r="H9" t="s">
        <v>99</v>
      </c>
    </row>
    <row r="10" spans="1:8" x14ac:dyDescent="0.35">
      <c r="B10" t="s">
        <v>71</v>
      </c>
      <c r="C10" s="14">
        <v>240</v>
      </c>
      <c r="D10" t="s">
        <v>73</v>
      </c>
      <c r="G10" s="14">
        <v>0.45</v>
      </c>
      <c r="H10" t="s">
        <v>100</v>
      </c>
    </row>
    <row r="11" spans="1:8" x14ac:dyDescent="0.35">
      <c r="G11" s="14">
        <v>0.45</v>
      </c>
      <c r="H11" t="s">
        <v>101</v>
      </c>
    </row>
    <row r="12" spans="1:8" x14ac:dyDescent="0.35">
      <c r="B12" t="s">
        <v>74</v>
      </c>
      <c r="C12" s="14">
        <v>65</v>
      </c>
      <c r="D12" t="s">
        <v>75</v>
      </c>
      <c r="G12" s="14">
        <v>0.45</v>
      </c>
      <c r="H12" t="s">
        <v>102</v>
      </c>
    </row>
    <row r="13" spans="1:8" x14ac:dyDescent="0.35">
      <c r="B13" t="s">
        <v>76</v>
      </c>
      <c r="C13" s="14">
        <v>130</v>
      </c>
      <c r="D13" t="s">
        <v>75</v>
      </c>
      <c r="G13" s="14">
        <v>0.45</v>
      </c>
      <c r="H13" t="s">
        <v>103</v>
      </c>
    </row>
    <row r="14" spans="1:8" x14ac:dyDescent="0.35">
      <c r="B14" t="s">
        <v>77</v>
      </c>
      <c r="C14" s="14">
        <v>58.5</v>
      </c>
      <c r="D14" t="s">
        <v>78</v>
      </c>
      <c r="G14" s="14">
        <v>0.45</v>
      </c>
      <c r="H14" t="s">
        <v>104</v>
      </c>
    </row>
    <row r="15" spans="1:8" ht="15" thickBot="1" x14ac:dyDescent="0.4">
      <c r="B15" t="s">
        <v>79</v>
      </c>
      <c r="C15" s="14">
        <v>45</v>
      </c>
      <c r="D15" t="s">
        <v>80</v>
      </c>
      <c r="G15" s="16">
        <v>0.55000000000000004</v>
      </c>
      <c r="H15" t="s">
        <v>105</v>
      </c>
    </row>
    <row r="16" spans="1:8" x14ac:dyDescent="0.35">
      <c r="B16" t="s">
        <v>81</v>
      </c>
      <c r="C16" s="14">
        <v>58.5</v>
      </c>
      <c r="D16">
        <v>0.45</v>
      </c>
      <c r="G16" s="14">
        <f>SUM(G5:G15)</f>
        <v>8.7500000000000018</v>
      </c>
      <c r="H16" t="s">
        <v>93</v>
      </c>
    </row>
    <row r="17" spans="1:8" ht="15" thickBot="1" x14ac:dyDescent="0.4">
      <c r="B17" t="s">
        <v>82</v>
      </c>
      <c r="C17" s="14">
        <v>117</v>
      </c>
      <c r="D17">
        <v>0.45</v>
      </c>
      <c r="G17" s="16">
        <v>1</v>
      </c>
      <c r="H17" t="s">
        <v>109</v>
      </c>
    </row>
    <row r="18" spans="1:8" x14ac:dyDescent="0.35">
      <c r="B18" t="s">
        <v>83</v>
      </c>
      <c r="C18" s="14">
        <v>58.5</v>
      </c>
      <c r="D18">
        <v>0.45</v>
      </c>
      <c r="G18" s="17">
        <f>SUM(G16:G17)</f>
        <v>9.7500000000000018</v>
      </c>
      <c r="H18" t="s">
        <v>94</v>
      </c>
    </row>
    <row r="20" spans="1:8" x14ac:dyDescent="0.35">
      <c r="B20" t="s">
        <v>84</v>
      </c>
      <c r="C20" s="14">
        <v>36</v>
      </c>
      <c r="D20">
        <v>6</v>
      </c>
    </row>
    <row r="21" spans="1:8" x14ac:dyDescent="0.35">
      <c r="B21" t="s">
        <v>85</v>
      </c>
      <c r="C21" s="14">
        <v>72</v>
      </c>
      <c r="D21">
        <v>12</v>
      </c>
      <c r="G21" s="14">
        <v>10.5</v>
      </c>
      <c r="H21" t="s">
        <v>106</v>
      </c>
    </row>
    <row r="22" spans="1:8" x14ac:dyDescent="0.35">
      <c r="G22" s="14">
        <v>10.5</v>
      </c>
      <c r="H22" t="s">
        <v>107</v>
      </c>
    </row>
    <row r="23" spans="1:8" x14ac:dyDescent="0.35">
      <c r="A23" t="s">
        <v>86</v>
      </c>
      <c r="B23" t="s">
        <v>88</v>
      </c>
      <c r="C23" s="14">
        <v>247.5</v>
      </c>
      <c r="D23" t="s">
        <v>87</v>
      </c>
      <c r="G23" s="14">
        <v>8.5</v>
      </c>
      <c r="H23" t="s">
        <v>108</v>
      </c>
    </row>
    <row r="24" spans="1:8" x14ac:dyDescent="0.35">
      <c r="B24" t="s">
        <v>89</v>
      </c>
      <c r="C24" s="14">
        <v>33</v>
      </c>
      <c r="D24">
        <v>16.5</v>
      </c>
      <c r="G24" s="14">
        <v>1</v>
      </c>
      <c r="H24" t="s">
        <v>110</v>
      </c>
    </row>
    <row r="25" spans="1:8" x14ac:dyDescent="0.35">
      <c r="B25" t="s">
        <v>90</v>
      </c>
      <c r="C25" s="14">
        <v>74</v>
      </c>
      <c r="D25">
        <v>18.5</v>
      </c>
      <c r="G25" s="14">
        <v>16.5</v>
      </c>
      <c r="H25" t="s">
        <v>89</v>
      </c>
    </row>
    <row r="26" spans="1:8" x14ac:dyDescent="0.35">
      <c r="B26" t="s">
        <v>91</v>
      </c>
      <c r="C26" s="14">
        <v>69.3</v>
      </c>
      <c r="D26">
        <v>0.55000000000000004</v>
      </c>
      <c r="G26" s="14">
        <v>18.5</v>
      </c>
      <c r="H26" t="s">
        <v>111</v>
      </c>
    </row>
    <row r="27" spans="1:8" x14ac:dyDescent="0.35">
      <c r="B27" t="s">
        <v>92</v>
      </c>
      <c r="C27" s="14">
        <v>185</v>
      </c>
    </row>
    <row r="29" spans="1:8" x14ac:dyDescent="0.35">
      <c r="A29" t="s">
        <v>25</v>
      </c>
      <c r="B29" t="s">
        <v>26</v>
      </c>
      <c r="C29" s="14">
        <v>2450</v>
      </c>
    </row>
    <row r="30" spans="1:8" x14ac:dyDescent="0.35">
      <c r="A30" t="s">
        <v>27</v>
      </c>
      <c r="B30" t="s">
        <v>28</v>
      </c>
      <c r="C30" s="14">
        <v>3575</v>
      </c>
    </row>
    <row r="31" spans="1:8" x14ac:dyDescent="0.35">
      <c r="A31" t="s">
        <v>29</v>
      </c>
      <c r="B31" t="s">
        <v>30</v>
      </c>
      <c r="C31" s="14">
        <v>500</v>
      </c>
    </row>
    <row r="32" spans="1:8" x14ac:dyDescent="0.35">
      <c r="A32" t="s">
        <v>31</v>
      </c>
      <c r="B32" t="s">
        <v>32</v>
      </c>
      <c r="C32" s="14">
        <v>1700</v>
      </c>
    </row>
    <row r="33" spans="1:4" x14ac:dyDescent="0.35">
      <c r="A33" t="s">
        <v>33</v>
      </c>
      <c r="B33" t="s">
        <v>34</v>
      </c>
    </row>
    <row r="34" spans="1:4" x14ac:dyDescent="0.35">
      <c r="B34" t="s">
        <v>35</v>
      </c>
      <c r="C34" s="14">
        <v>500</v>
      </c>
      <c r="D34" t="s">
        <v>49</v>
      </c>
    </row>
    <row r="35" spans="1:4" x14ac:dyDescent="0.35">
      <c r="B35" t="s">
        <v>36</v>
      </c>
      <c r="C35" s="14">
        <v>400</v>
      </c>
    </row>
    <row r="36" spans="1:4" x14ac:dyDescent="0.35">
      <c r="B36" t="s">
        <v>50</v>
      </c>
      <c r="C36" s="14">
        <v>600</v>
      </c>
    </row>
    <row r="37" spans="1:4" x14ac:dyDescent="0.35">
      <c r="B37" t="s">
        <v>51</v>
      </c>
      <c r="C37" s="14">
        <v>400</v>
      </c>
    </row>
    <row r="38" spans="1:4" x14ac:dyDescent="0.35">
      <c r="B38" t="s">
        <v>37</v>
      </c>
      <c r="C38" s="14">
        <v>500</v>
      </c>
      <c r="D38" t="s">
        <v>52</v>
      </c>
    </row>
    <row r="39" spans="1:4" x14ac:dyDescent="0.35">
      <c r="B39" t="s">
        <v>38</v>
      </c>
      <c r="C39" s="14">
        <v>180</v>
      </c>
      <c r="D39" t="s">
        <v>53</v>
      </c>
    </row>
    <row r="40" spans="1:4" x14ac:dyDescent="0.35">
      <c r="B40" t="s">
        <v>39</v>
      </c>
      <c r="C40" s="14">
        <v>210</v>
      </c>
      <c r="D40" t="s">
        <v>54</v>
      </c>
    </row>
    <row r="41" spans="1:4" x14ac:dyDescent="0.35">
      <c r="B41" t="s">
        <v>40</v>
      </c>
      <c r="C41" s="14">
        <v>225</v>
      </c>
    </row>
    <row r="42" spans="1:4" x14ac:dyDescent="0.35">
      <c r="A42" t="s">
        <v>41</v>
      </c>
      <c r="B42" t="s">
        <v>42</v>
      </c>
      <c r="C42" s="14">
        <v>175</v>
      </c>
    </row>
    <row r="43" spans="1:4" x14ac:dyDescent="0.35">
      <c r="B43" t="s">
        <v>44</v>
      </c>
      <c r="C43" s="14">
        <v>407</v>
      </c>
      <c r="D43" t="s">
        <v>55</v>
      </c>
    </row>
    <row r="44" spans="1:4" x14ac:dyDescent="0.35">
      <c r="B44" t="s">
        <v>45</v>
      </c>
      <c r="C44" s="14">
        <v>150</v>
      </c>
    </row>
    <row r="45" spans="1:4" x14ac:dyDescent="0.35">
      <c r="A45" t="s">
        <v>46</v>
      </c>
      <c r="B45" t="s">
        <v>47</v>
      </c>
    </row>
    <row r="46" spans="1:4" x14ac:dyDescent="0.35">
      <c r="B46" t="s">
        <v>48</v>
      </c>
      <c r="C46" s="14">
        <v>5765.25</v>
      </c>
      <c r="D46" t="s">
        <v>60</v>
      </c>
    </row>
    <row r="47" spans="1:4" x14ac:dyDescent="0.35">
      <c r="B47" t="s">
        <v>58</v>
      </c>
      <c r="C47" s="14">
        <v>536</v>
      </c>
      <c r="D47" t="s">
        <v>59</v>
      </c>
    </row>
    <row r="48" spans="1:4" x14ac:dyDescent="0.35">
      <c r="B48" t="s">
        <v>56</v>
      </c>
      <c r="C48" s="14">
        <v>930</v>
      </c>
      <c r="D48" t="s">
        <v>57</v>
      </c>
    </row>
    <row r="49" spans="2:4" s="15" customFormat="1" ht="15" thickBot="1" x14ac:dyDescent="0.4">
      <c r="B49" s="15" t="s">
        <v>61</v>
      </c>
      <c r="C49" s="16">
        <v>250</v>
      </c>
      <c r="D49" s="15" t="s">
        <v>62</v>
      </c>
    </row>
    <row r="50" spans="2:4" x14ac:dyDescent="0.35">
      <c r="C50" s="14">
        <f>SUM(C1:C49)</f>
        <v>27360.05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015A-5D2F-4480-B4B5-FF881DF204D6}">
  <dimension ref="A1:AX64"/>
  <sheetViews>
    <sheetView topLeftCell="A45" workbookViewId="0">
      <selection activeCell="I62" sqref="I62"/>
    </sheetView>
  </sheetViews>
  <sheetFormatPr defaultRowHeight="14.5" x14ac:dyDescent="0.35"/>
  <cols>
    <col min="1" max="1" width="22" bestFit="1" customWidth="1"/>
    <col min="2" max="2" width="31" bestFit="1" customWidth="1"/>
    <col min="3" max="3" width="11.54296875" style="14" bestFit="1" customWidth="1"/>
    <col min="4" max="4" width="10.54296875" bestFit="1" customWidth="1"/>
    <col min="5" max="5" width="12.7265625" bestFit="1" customWidth="1"/>
  </cols>
  <sheetData>
    <row r="1" spans="1:12" ht="18.5" x14ac:dyDescent="0.45">
      <c r="A1" s="20" t="s">
        <v>11</v>
      </c>
      <c r="B1" s="20"/>
      <c r="C1" s="11"/>
      <c r="D1" s="1"/>
      <c r="E1" s="1"/>
    </row>
    <row r="2" spans="1:12" x14ac:dyDescent="0.35">
      <c r="A2" s="4" t="s">
        <v>0</v>
      </c>
      <c r="B2" s="5">
        <v>4000</v>
      </c>
      <c r="C2" s="5"/>
      <c r="D2" s="1"/>
      <c r="E2" s="1"/>
    </row>
    <row r="3" spans="1:12" x14ac:dyDescent="0.35">
      <c r="A3" s="2" t="s">
        <v>1</v>
      </c>
      <c r="B3" s="6">
        <v>50</v>
      </c>
      <c r="C3" s="6">
        <v>75</v>
      </c>
      <c r="D3" s="12">
        <v>100</v>
      </c>
      <c r="E3" s="12">
        <v>125</v>
      </c>
    </row>
    <row r="4" spans="1:12" x14ac:dyDescent="0.35">
      <c r="A4" s="2" t="s">
        <v>17</v>
      </c>
      <c r="B4">
        <v>3</v>
      </c>
      <c r="C4">
        <v>5</v>
      </c>
      <c r="D4" s="3">
        <v>6</v>
      </c>
      <c r="E4" s="3">
        <v>7</v>
      </c>
    </row>
    <row r="5" spans="1:12" x14ac:dyDescent="0.35">
      <c r="A5" s="2" t="s">
        <v>2</v>
      </c>
      <c r="B5" s="1">
        <v>900</v>
      </c>
      <c r="C5" s="1">
        <f>C4*300</f>
        <v>1500</v>
      </c>
      <c r="D5" s="1">
        <f>6*300</f>
        <v>1800</v>
      </c>
      <c r="E5" s="1">
        <f>E4*300</f>
        <v>2100</v>
      </c>
    </row>
    <row r="6" spans="1:12" x14ac:dyDescent="0.35">
      <c r="C6"/>
      <c r="D6" s="1"/>
      <c r="E6" s="1"/>
    </row>
    <row r="7" spans="1:12" x14ac:dyDescent="0.35">
      <c r="A7" s="4" t="s">
        <v>3</v>
      </c>
      <c r="B7" s="5">
        <f>B2+B5</f>
        <v>4900</v>
      </c>
      <c r="C7" s="5">
        <f>B2+C5</f>
        <v>5500</v>
      </c>
      <c r="D7" s="5">
        <f>B2+D5</f>
        <v>5800</v>
      </c>
      <c r="E7" s="5">
        <f>B2+E5</f>
        <v>6100</v>
      </c>
    </row>
    <row r="9" spans="1:12" x14ac:dyDescent="0.35">
      <c r="A9" t="s">
        <v>22</v>
      </c>
      <c r="D9" s="14">
        <v>1700</v>
      </c>
    </row>
    <row r="11" spans="1:12" x14ac:dyDescent="0.35">
      <c r="A11" t="s">
        <v>123</v>
      </c>
      <c r="E11" t="s">
        <v>127</v>
      </c>
    </row>
    <row r="12" spans="1:12" x14ac:dyDescent="0.35">
      <c r="B12" t="s">
        <v>112</v>
      </c>
      <c r="D12" s="17">
        <f>(C12*2)</f>
        <v>0</v>
      </c>
      <c r="E12" s="14">
        <v>2</v>
      </c>
      <c r="G12" s="14"/>
    </row>
    <row r="13" spans="1:12" x14ac:dyDescent="0.35">
      <c r="B13" t="s">
        <v>113</v>
      </c>
      <c r="D13" s="17">
        <f>(C13*0.5)</f>
        <v>0</v>
      </c>
      <c r="E13" s="14">
        <v>0.5</v>
      </c>
      <c r="G13" s="14"/>
    </row>
    <row r="14" spans="1:12" x14ac:dyDescent="0.35">
      <c r="B14" t="s">
        <v>97</v>
      </c>
      <c r="D14" s="17">
        <f>(C14*0.5)</f>
        <v>0</v>
      </c>
      <c r="E14" s="14">
        <v>0.5</v>
      </c>
      <c r="G14" s="14"/>
    </row>
    <row r="15" spans="1:12" x14ac:dyDescent="0.35">
      <c r="B15" t="s">
        <v>114</v>
      </c>
      <c r="D15" s="17">
        <f>(C15*0.5)</f>
        <v>0</v>
      </c>
      <c r="E15" s="14">
        <v>0.5</v>
      </c>
      <c r="G15" s="14"/>
      <c r="L15" s="14"/>
    </row>
    <row r="16" spans="1:12" x14ac:dyDescent="0.35">
      <c r="B16" t="s">
        <v>115</v>
      </c>
      <c r="D16" s="17">
        <f>(C16*0.45)</f>
        <v>0</v>
      </c>
      <c r="E16" s="14">
        <v>0.45</v>
      </c>
      <c r="G16" s="14"/>
      <c r="L16" s="14"/>
    </row>
    <row r="17" spans="1:7" x14ac:dyDescent="0.35">
      <c r="B17" t="s">
        <v>116</v>
      </c>
      <c r="D17" s="17">
        <f>(C17*0.45)</f>
        <v>0</v>
      </c>
      <c r="E17" s="14">
        <v>0.45</v>
      </c>
      <c r="G17" s="14"/>
    </row>
    <row r="18" spans="1:7" x14ac:dyDescent="0.35">
      <c r="B18" t="s">
        <v>117</v>
      </c>
      <c r="D18" s="17">
        <f>(C18*1.8)</f>
        <v>0</v>
      </c>
      <c r="E18" s="14">
        <v>1.8</v>
      </c>
      <c r="G18" s="14"/>
    </row>
    <row r="19" spans="1:7" ht="15" thickBot="1" x14ac:dyDescent="0.4">
      <c r="A19" s="15"/>
      <c r="B19" s="15" t="s">
        <v>118</v>
      </c>
      <c r="C19" s="16"/>
      <c r="D19" s="18">
        <f>(C19*0.55)</f>
        <v>0</v>
      </c>
      <c r="E19" s="16">
        <v>0.55000000000000004</v>
      </c>
      <c r="G19" s="14"/>
    </row>
    <row r="20" spans="1:7" x14ac:dyDescent="0.35">
      <c r="B20" t="s">
        <v>10</v>
      </c>
      <c r="D20" s="17">
        <f>SUM(D12:D19)</f>
        <v>0</v>
      </c>
      <c r="G20" s="14"/>
    </row>
    <row r="21" spans="1:7" x14ac:dyDescent="0.35">
      <c r="D21" s="17"/>
      <c r="G21" s="19"/>
    </row>
    <row r="22" spans="1:7" x14ac:dyDescent="0.35">
      <c r="A22" t="s">
        <v>124</v>
      </c>
      <c r="B22" t="s">
        <v>119</v>
      </c>
      <c r="D22" s="17">
        <f>(C22*10.5)</f>
        <v>0</v>
      </c>
      <c r="E22" s="14">
        <v>10.5</v>
      </c>
      <c r="G22" s="19"/>
    </row>
    <row r="23" spans="1:7" x14ac:dyDescent="0.35">
      <c r="B23" t="s">
        <v>120</v>
      </c>
      <c r="D23" s="17">
        <f>(C23*16.5)</f>
        <v>0</v>
      </c>
      <c r="E23" s="14">
        <v>16.5</v>
      </c>
      <c r="G23" s="19"/>
    </row>
    <row r="24" spans="1:7" x14ac:dyDescent="0.35">
      <c r="B24" t="s">
        <v>108</v>
      </c>
      <c r="D24" s="17">
        <f>(C24*8.5)</f>
        <v>0</v>
      </c>
      <c r="E24" s="14">
        <v>8.5</v>
      </c>
      <c r="G24" s="19"/>
    </row>
    <row r="25" spans="1:7" x14ac:dyDescent="0.35">
      <c r="B25" t="s">
        <v>121</v>
      </c>
      <c r="D25" s="17">
        <f>(C25*16.5)</f>
        <v>0</v>
      </c>
      <c r="E25" s="14">
        <v>16.5</v>
      </c>
      <c r="G25" s="19"/>
    </row>
    <row r="26" spans="1:7" x14ac:dyDescent="0.35">
      <c r="B26" t="s">
        <v>107</v>
      </c>
      <c r="D26" s="17">
        <f>(C26*10.5)</f>
        <v>0</v>
      </c>
      <c r="E26" s="14">
        <v>10.5</v>
      </c>
      <c r="G26" s="19"/>
    </row>
    <row r="27" spans="1:7" x14ac:dyDescent="0.35">
      <c r="B27" t="s">
        <v>122</v>
      </c>
      <c r="D27" s="17">
        <f>(C27*18.5)</f>
        <v>0</v>
      </c>
      <c r="E27" s="14">
        <v>18.5</v>
      </c>
      <c r="G27" s="17"/>
    </row>
    <row r="28" spans="1:7" x14ac:dyDescent="0.35">
      <c r="B28" t="s">
        <v>126</v>
      </c>
      <c r="D28" s="17">
        <f>(C28*6)</f>
        <v>0</v>
      </c>
      <c r="E28" s="14">
        <v>6</v>
      </c>
    </row>
    <row r="29" spans="1:7" ht="15" thickBot="1" x14ac:dyDescent="0.4">
      <c r="A29" s="15"/>
      <c r="B29" s="15" t="s">
        <v>125</v>
      </c>
      <c r="C29" s="16"/>
      <c r="D29" s="18">
        <f>(C29*12)</f>
        <v>0</v>
      </c>
      <c r="E29" s="16">
        <v>12</v>
      </c>
    </row>
    <row r="30" spans="1:7" x14ac:dyDescent="0.35">
      <c r="B30" t="s">
        <v>10</v>
      </c>
      <c r="D30" s="17">
        <f>SUM(D22:D29)</f>
        <v>0</v>
      </c>
      <c r="E30" s="14"/>
    </row>
    <row r="31" spans="1:7" x14ac:dyDescent="0.35">
      <c r="D31" s="17"/>
    </row>
    <row r="32" spans="1:7" x14ac:dyDescent="0.35">
      <c r="B32" t="s">
        <v>128</v>
      </c>
      <c r="D32" s="17">
        <f>(C32*1)</f>
        <v>0</v>
      </c>
      <c r="E32" s="14">
        <v>1</v>
      </c>
    </row>
    <row r="33" spans="1:50" x14ac:dyDescent="0.35">
      <c r="B33" t="s">
        <v>129</v>
      </c>
      <c r="D33" s="17">
        <f>(C33*1)</f>
        <v>0</v>
      </c>
      <c r="E33" s="14">
        <v>1</v>
      </c>
      <c r="G33" s="14"/>
    </row>
    <row r="34" spans="1:50" x14ac:dyDescent="0.35">
      <c r="G34" s="14"/>
    </row>
    <row r="35" spans="1:50" x14ac:dyDescent="0.35">
      <c r="J35" s="14"/>
    </row>
    <row r="36" spans="1:50" x14ac:dyDescent="0.35">
      <c r="A36" t="s">
        <v>139</v>
      </c>
    </row>
    <row r="37" spans="1:50" x14ac:dyDescent="0.35">
      <c r="B37" t="s">
        <v>131</v>
      </c>
      <c r="D37" s="17">
        <f>(C37*30)</f>
        <v>0</v>
      </c>
      <c r="E37" t="s">
        <v>137</v>
      </c>
    </row>
    <row r="38" spans="1:50" x14ac:dyDescent="0.35">
      <c r="B38" t="s">
        <v>132</v>
      </c>
      <c r="D38" s="17">
        <f>(C38*300)</f>
        <v>0</v>
      </c>
      <c r="E38" t="s">
        <v>136</v>
      </c>
    </row>
    <row r="39" spans="1:50" x14ac:dyDescent="0.35">
      <c r="B39" t="s">
        <v>133</v>
      </c>
      <c r="D39" s="17">
        <f>(C39*300)</f>
        <v>0</v>
      </c>
      <c r="E39" t="s">
        <v>136</v>
      </c>
    </row>
    <row r="40" spans="1:50" x14ac:dyDescent="0.35">
      <c r="B40" t="s">
        <v>134</v>
      </c>
      <c r="D40" s="17">
        <f>(C40*125)</f>
        <v>0</v>
      </c>
      <c r="E40" t="s">
        <v>135</v>
      </c>
    </row>
    <row r="41" spans="1:50" x14ac:dyDescent="0.35">
      <c r="B41" t="s">
        <v>38</v>
      </c>
      <c r="D41" s="17">
        <f>(C41*25)</f>
        <v>0</v>
      </c>
      <c r="E41" t="s">
        <v>138</v>
      </c>
    </row>
    <row r="42" spans="1:50" s="15" customFormat="1" ht="15" thickBot="1" x14ac:dyDescent="0.4">
      <c r="A42"/>
      <c r="B42" t="s">
        <v>140</v>
      </c>
      <c r="C42" s="14"/>
      <c r="D42" s="17">
        <f>(C42*25)</f>
        <v>0</v>
      </c>
      <c r="E42" t="s">
        <v>138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x14ac:dyDescent="0.35">
      <c r="B43" t="s">
        <v>40</v>
      </c>
      <c r="D43" s="14">
        <v>200</v>
      </c>
    </row>
    <row r="44" spans="1:50" ht="15" thickBot="1" x14ac:dyDescent="0.4">
      <c r="A44" s="15"/>
      <c r="B44" s="15" t="s">
        <v>36</v>
      </c>
      <c r="C44" s="16"/>
      <c r="D44" s="16">
        <v>400</v>
      </c>
      <c r="E44" s="15"/>
    </row>
    <row r="45" spans="1:50" x14ac:dyDescent="0.35">
      <c r="B45" t="s">
        <v>141</v>
      </c>
      <c r="D45" s="14">
        <f>SUM(D37:D44)</f>
        <v>600</v>
      </c>
    </row>
    <row r="46" spans="1:50" x14ac:dyDescent="0.35">
      <c r="D46" s="14"/>
    </row>
    <row r="47" spans="1:50" x14ac:dyDescent="0.35">
      <c r="A47" t="s">
        <v>41</v>
      </c>
      <c r="B47" t="s">
        <v>143</v>
      </c>
      <c r="D47" s="14">
        <v>175</v>
      </c>
      <c r="E47" t="s">
        <v>142</v>
      </c>
    </row>
    <row r="48" spans="1:50" x14ac:dyDescent="0.35">
      <c r="B48" t="s">
        <v>43</v>
      </c>
      <c r="D48" s="17">
        <f>(C48*3.5)</f>
        <v>0</v>
      </c>
      <c r="E48" t="s">
        <v>144</v>
      </c>
    </row>
    <row r="49" spans="1:7" ht="15" thickBot="1" x14ac:dyDescent="0.4">
      <c r="A49" s="15"/>
      <c r="B49" s="15" t="s">
        <v>45</v>
      </c>
      <c r="C49" s="16"/>
      <c r="D49" s="16">
        <v>150</v>
      </c>
      <c r="E49" s="15" t="s">
        <v>145</v>
      </c>
    </row>
    <row r="50" spans="1:7" x14ac:dyDescent="0.35">
      <c r="B50" t="s">
        <v>141</v>
      </c>
      <c r="D50" s="14">
        <f>SUM(D47:D49)</f>
        <v>325</v>
      </c>
    </row>
    <row r="52" spans="1:7" x14ac:dyDescent="0.35">
      <c r="A52" t="s">
        <v>46</v>
      </c>
    </row>
    <row r="53" spans="1:7" x14ac:dyDescent="0.35">
      <c r="B53" t="s">
        <v>48</v>
      </c>
      <c r="D53" s="17">
        <f>(C53*50)</f>
        <v>0</v>
      </c>
      <c r="E53" t="s">
        <v>146</v>
      </c>
    </row>
    <row r="54" spans="1:7" x14ac:dyDescent="0.35">
      <c r="B54" t="s">
        <v>58</v>
      </c>
      <c r="D54" s="17">
        <f>(C54*2.75)</f>
        <v>0</v>
      </c>
      <c r="E54" t="s">
        <v>147</v>
      </c>
    </row>
    <row r="55" spans="1:7" x14ac:dyDescent="0.35">
      <c r="B55" t="s">
        <v>56</v>
      </c>
      <c r="D55" s="17">
        <f>(C55*7.75)</f>
        <v>0</v>
      </c>
      <c r="E55" t="s">
        <v>148</v>
      </c>
    </row>
    <row r="56" spans="1:7" ht="15" thickBot="1" x14ac:dyDescent="0.4">
      <c r="A56" s="15"/>
      <c r="B56" s="15" t="s">
        <v>61</v>
      </c>
      <c r="C56" s="16"/>
      <c r="D56" s="18">
        <f>(C56*18)</f>
        <v>0</v>
      </c>
      <c r="E56" t="s">
        <v>149</v>
      </c>
    </row>
    <row r="57" spans="1:7" x14ac:dyDescent="0.35">
      <c r="B57" t="s">
        <v>141</v>
      </c>
      <c r="D57" s="17">
        <f>SUM(D53:D56)</f>
        <v>0</v>
      </c>
    </row>
    <row r="60" spans="1:7" x14ac:dyDescent="0.35">
      <c r="A60" s="7" t="s">
        <v>130</v>
      </c>
      <c r="G60" s="14"/>
    </row>
    <row r="61" spans="1:7" x14ac:dyDescent="0.35">
      <c r="A61" t="s">
        <v>25</v>
      </c>
      <c r="C61" s="14">
        <v>2500</v>
      </c>
    </row>
    <row r="62" spans="1:7" x14ac:dyDescent="0.35">
      <c r="A62" t="s">
        <v>27</v>
      </c>
      <c r="C62" s="14">
        <v>3500</v>
      </c>
    </row>
    <row r="63" spans="1:7" x14ac:dyDescent="0.35">
      <c r="A63" t="s">
        <v>29</v>
      </c>
      <c r="C63" s="14">
        <v>500</v>
      </c>
    </row>
    <row r="64" spans="1:7" x14ac:dyDescent="0.35">
      <c r="A64" t="s">
        <v>31</v>
      </c>
      <c r="C64" s="14">
        <v>1700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4EA146F8CFAE4583384DB4B4079441" ma:contentTypeVersion="11" ma:contentTypeDescription="Create a new document." ma:contentTypeScope="" ma:versionID="403ff871b69f97680372e18f2d2b5999">
  <xsd:schema xmlns:xsd="http://www.w3.org/2001/XMLSchema" xmlns:xs="http://www.w3.org/2001/XMLSchema" xmlns:p="http://schemas.microsoft.com/office/2006/metadata/properties" xmlns:ns3="e47f8cba-124f-463f-8f65-2306d1786d3e" targetNamespace="http://schemas.microsoft.com/office/2006/metadata/properties" ma:root="true" ma:fieldsID="92f5731db5ac3b6ebd5e78909adbbf89" ns3:_="">
    <xsd:import namespace="e47f8cba-124f-463f-8f65-2306d1786d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f8cba-124f-463f-8f65-2306d178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0326D-77D0-4C1B-BD94-95949D4363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4A7E3-10FE-4220-80F7-0D724CE63D3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47f8cba-124f-463f-8f65-2306d1786d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A74FBF-AA4E-484E-8A5F-FB2125C5A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f8cba-124f-463f-8f65-2306d1786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Builder</vt:lpstr>
      <vt:lpstr>Ward Wedding Worksheet</vt:lpstr>
      <vt:lpstr>Cost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Gauthier</dc:creator>
  <cp:lastModifiedBy>Mo Gauthier</cp:lastModifiedBy>
  <cp:lastPrinted>2023-07-27T19:23:04Z</cp:lastPrinted>
  <dcterms:created xsi:type="dcterms:W3CDTF">2023-06-26T01:39:34Z</dcterms:created>
  <dcterms:modified xsi:type="dcterms:W3CDTF">2023-08-01T08:27:57Z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0x010100EB4EA146F8CFAE4583384DB4B4079441</vt:lpwstr>
  </property>
</Properties>
</file>